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6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tabRatio="744" activeTab="4"/>
  </bookViews>
  <sheets>
    <sheet name="Gráfico1" sheetId="1" r:id="rId1"/>
    <sheet name="Gráfico2" sheetId="2" r:id="rId2"/>
    <sheet name="Gráfico3" sheetId="3" r:id="rId3"/>
    <sheet name="Gráfico4" sheetId="4" r:id="rId4"/>
    <sheet name="Hoja1" sheetId="5" r:id="rId5"/>
    <sheet name="Hoja2" sheetId="6" r:id="rId6"/>
    <sheet name="Hoja3" sheetId="7" r:id="rId7"/>
  </sheets>
  <definedNames>
    <definedName name="_xlnm.Print_Area" localSheetId="4">'Hoja1'!$A$1:$U$19</definedName>
    <definedName name="_xlnm.Print_Area" localSheetId="6">'Hoja3'!$A$2:$M$27</definedName>
  </definedNames>
  <calcPr fullCalcOnLoad="1"/>
</workbook>
</file>

<file path=xl/comments5.xml><?xml version="1.0" encoding="utf-8"?>
<comments xmlns="http://schemas.openxmlformats.org/spreadsheetml/2006/main">
  <authors>
    <author>GSuarez</author>
  </authors>
  <commentList>
    <comment ref="E8" authorId="0">
      <text>
        <r>
          <rPr>
            <b/>
            <sz val="9"/>
            <rFont val="Tahoma"/>
            <family val="2"/>
          </rPr>
          <t xml:space="preserve">GSuarez:
</t>
        </r>
        <r>
          <rPr>
            <sz val="9"/>
            <rFont val="Tahoma"/>
            <family val="2"/>
          </rPr>
          <t>Aporte correspondiente a Diciembre 2014 S/.19,091.00</t>
        </r>
        <r>
          <rPr>
            <sz val="9"/>
            <rFont val="Tahoma"/>
            <family val="2"/>
          </rPr>
          <t xml:space="preserve">
Aporte correspondiente a Enero 2015 S/.22,962.00</t>
        </r>
      </text>
    </comment>
    <comment ref="E7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al mes de noviembre de 2014</t>
        </r>
      </text>
    </comment>
    <comment ref="F9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 Ene 2015 S/.72,542.59
Aporte correspondiente a Feb 2015 S/.53,971.28</t>
        </r>
      </text>
    </comment>
    <comment ref="F8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 Dic. 2015 S/.55,057.37</t>
        </r>
      </text>
    </comment>
    <comment ref="E14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 Junio 2015 S/.18,547.20
Aporte correspondiente a Julio 2015 S/.20,047.25</t>
        </r>
      </text>
    </comment>
  </commentList>
</comments>
</file>

<file path=xl/comments6.xml><?xml version="1.0" encoding="utf-8"?>
<comments xmlns="http://schemas.openxmlformats.org/spreadsheetml/2006/main">
  <authors>
    <author>GSuarez</author>
  </authors>
  <commentList>
    <comment ref="I10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al mes de noviembre de 2014</t>
        </r>
      </text>
    </comment>
    <comment ref="I11" authorId="0">
      <text>
        <r>
          <rPr>
            <b/>
            <sz val="9"/>
            <rFont val="Tahoma"/>
            <family val="2"/>
          </rPr>
          <t xml:space="preserve">GSuarez:
</t>
        </r>
        <r>
          <rPr>
            <sz val="9"/>
            <rFont val="Tahoma"/>
            <family val="2"/>
          </rPr>
          <t>Aporte correspondiente a Diciembre 2014 S/.19,091.00</t>
        </r>
        <r>
          <rPr>
            <sz val="9"/>
            <rFont val="Tahoma"/>
            <family val="2"/>
          </rPr>
          <t xml:space="preserve">
Aporte correspondiente a Enero 2015 S/.22,962.00</t>
        </r>
      </text>
    </comment>
    <comment ref="K11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 Dic. 2015 S/.55,057.37</t>
        </r>
      </text>
    </comment>
    <comment ref="K12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 Ene 2015 S/.72,542.59
Aporte correspondiente a Feb 2015 S/.53,971.28</t>
        </r>
      </text>
    </comment>
    <comment ref="I13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Este pago se debio realizar en Marzo 2015</t>
        </r>
      </text>
    </comment>
    <comment ref="I14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S/.20,257.42 se debio pagar en Abril 2015
S/.17,396.98 Corresponde al mes.</t>
        </r>
      </text>
    </comment>
    <comment ref="I17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Aporte correspondiente a Junio 2015 S/.18,547.20
Aporte correspondiente a Julio 2015 S/.20,047.25</t>
        </r>
      </text>
    </comment>
  </commentList>
</comments>
</file>

<file path=xl/sharedStrings.xml><?xml version="1.0" encoding="utf-8"?>
<sst xmlns="http://schemas.openxmlformats.org/spreadsheetml/2006/main" count="132" uniqueCount="62">
  <si>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</si>
  <si>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</si>
  <si>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</si>
  <si>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</si>
  <si>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</si>
  <si>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</si>
  <si>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</si>
  <si>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</si>
  <si>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</si>
  <si>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</si>
  <si>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</si>
  <si>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</si>
  <si>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</si>
  <si>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</si>
  <si>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</si>
  <si>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</si>
  <si>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</si>
  <si>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</si>
  <si>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</si>
  <si>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</si>
  <si>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</si>
  <si>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</si>
  <si>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Dif.</t>
  </si>
  <si>
    <t>LA POSITIVA</t>
  </si>
  <si>
    <t>MAPFRE PERÚ</t>
  </si>
  <si>
    <t>EL PACIFICO PERUANO SUIZA</t>
  </si>
  <si>
    <t>RIMAC INTERNACIONAL</t>
  </si>
  <si>
    <t>TOTAL</t>
  </si>
  <si>
    <t>Ventas</t>
  </si>
  <si>
    <t>1% Ventas</t>
  </si>
  <si>
    <t>Totales</t>
  </si>
  <si>
    <t>Ingreso Mensual en Cta. Cte</t>
  </si>
  <si>
    <t>Total Recaudado</t>
  </si>
  <si>
    <t>SULAMERICA</t>
  </si>
  <si>
    <t>GENERALI PERU</t>
  </si>
  <si>
    <t>CUADRO DE PRIMAS NETAS Y APORTES DE ASEGURADORAS AL FONDO SEGÚN EL MES CORRESPONDIENTE</t>
  </si>
  <si>
    <t>Acumulado</t>
  </si>
  <si>
    <t>Mensual</t>
  </si>
  <si>
    <t>CUADRO DE PRIMAS NETAS POR EMPRESA DE SEGUROS SEGÚN SBS</t>
  </si>
  <si>
    <t>Total Aportes Recaudado</t>
  </si>
  <si>
    <t>NOTA:  Este cuadro nos muestra los montos ingresados a la Cta.Cte. del Fondo, de acuerdo al mes que corresponde.</t>
  </si>
  <si>
    <t>INTERESES</t>
  </si>
  <si>
    <t>Total</t>
  </si>
  <si>
    <t>MUNI.PROV.</t>
  </si>
  <si>
    <t>CUADRO DE RECAUDACIÓN DEL FONDO DE COMPENSACIÓN DEL SOAT Y DEL CAT</t>
  </si>
  <si>
    <t>PROTECTA</t>
  </si>
  <si>
    <t>APORTE AFOCAT</t>
  </si>
  <si>
    <t>Depósito</t>
  </si>
  <si>
    <t>SBS</t>
  </si>
  <si>
    <t>Diferencia</t>
  </si>
  <si>
    <t>(a)</t>
  </si>
  <si>
    <t>La Positiva</t>
  </si>
  <si>
    <t>SEGÚN PLANILLAS</t>
  </si>
  <si>
    <t>DEV.GTOS</t>
  </si>
  <si>
    <t xml:space="preserve"> </t>
  </si>
  <si>
    <t>Indemnización por Muerte no Cobrada (AFOCAT)</t>
  </si>
  <si>
    <t>CARDIF</t>
  </si>
  <si>
    <t>ANEXO Nº 06</t>
  </si>
  <si>
    <t>ANEXO Nº 07</t>
  </si>
  <si>
    <t>NOTA:  Este cuadro nos muestra los montos reportados a la SBS por las Empresas Aseguradoras.</t>
  </si>
  <si>
    <t>LIQUIDACIO D.S.039-2008</t>
  </si>
  <si>
    <t>AL 31 DE DICIEMBRE DE 2015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</si>
</sst>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 * #\ ###\ ##0____\ ;_(* \(#\ ###\ ##0\)_ __\ ;_ * &quot;-&quot;??_ ;_ @_ "/>
    <numFmt numFmtId="184" formatCode="0.0"/>
    <numFmt numFmtId="185" formatCode="_ * #,##0.0_ ;_ * \-#,##0.0_ ;_ * &quot;-&quot;?_ ;_ @_ "/>
  </numFmts>
  <fonts count="5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0" fillId="34" borderId="12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10" fillId="0" borderId="18" xfId="0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83" fontId="11" fillId="0" borderId="19" xfId="5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2" fillId="36" borderId="21" xfId="0" applyNumberFormat="1" applyFont="1" applyFill="1" applyBorder="1" applyAlignment="1">
      <alignment horizontal="right" vertical="center" wrapText="1"/>
    </xf>
    <xf numFmtId="4" fontId="1" fillId="36" borderId="22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 horizontal="right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36" borderId="26" xfId="0" applyNumberFormat="1" applyFont="1" applyFill="1" applyBorder="1" applyAlignment="1">
      <alignment horizontal="right" vertical="center" wrapText="1"/>
    </xf>
    <xf numFmtId="4" fontId="2" fillId="36" borderId="27" xfId="0" applyNumberFormat="1" applyFont="1" applyFill="1" applyBorder="1" applyAlignment="1">
      <alignment horizontal="right" vertical="center" wrapText="1"/>
    </xf>
    <xf numFmtId="4" fontId="2" fillId="35" borderId="28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36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4" fontId="2" fillId="36" borderId="33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right" vertical="center" wrapText="1"/>
    </xf>
    <xf numFmtId="183" fontId="11" fillId="0" borderId="21" xfId="5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1" fontId="10" fillId="37" borderId="25" xfId="0" applyNumberFormat="1" applyFont="1" applyFill="1" applyBorder="1" applyAlignment="1">
      <alignment horizontal="right" vertical="center" wrapText="1"/>
    </xf>
    <xf numFmtId="1" fontId="10" fillId="37" borderId="18" xfId="0" applyNumberFormat="1" applyFont="1" applyFill="1" applyBorder="1" applyAlignment="1">
      <alignment horizontal="right" vertical="center" wrapText="1"/>
    </xf>
    <xf numFmtId="183" fontId="11" fillId="37" borderId="19" xfId="50" applyNumberFormat="1" applyFont="1" applyFill="1" applyBorder="1" applyAlignment="1">
      <alignment vertical="center"/>
    </xf>
    <xf numFmtId="183" fontId="11" fillId="0" borderId="0" xfId="50" applyNumberFormat="1" applyFont="1" applyFill="1" applyBorder="1" applyAlignment="1">
      <alignment vertical="center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183" fontId="11" fillId="0" borderId="14" xfId="50" applyNumberFormat="1" applyFont="1" applyFill="1" applyBorder="1" applyAlignment="1">
      <alignment vertical="center"/>
    </xf>
    <xf numFmtId="183" fontId="11" fillId="0" borderId="26" xfId="5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" fontId="10" fillId="34" borderId="37" xfId="0" applyNumberFormat="1" applyFont="1" applyFill="1" applyBorder="1" applyAlignment="1">
      <alignment horizontal="right" vertical="center" wrapText="1"/>
    </xf>
    <xf numFmtId="4" fontId="2" fillId="36" borderId="38" xfId="0" applyNumberFormat="1" applyFont="1" applyFill="1" applyBorder="1" applyAlignment="1">
      <alignment horizontal="right" vertical="center" wrapText="1"/>
    </xf>
    <xf numFmtId="1" fontId="56" fillId="0" borderId="22" xfId="0" applyNumberFormat="1" applyFont="1" applyFill="1" applyBorder="1" applyAlignment="1">
      <alignment horizontal="right" vertical="center" wrapText="1"/>
    </xf>
    <xf numFmtId="1" fontId="56" fillId="0" borderId="18" xfId="0" applyNumberFormat="1" applyFont="1" applyFill="1" applyBorder="1" applyAlignment="1">
      <alignment horizontal="right" vertical="center" wrapText="1"/>
    </xf>
    <xf numFmtId="4" fontId="10" fillId="34" borderId="29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Primas_1_092001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.03175"/>
          <c:y val="0.08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3075"/>
          <c:w val="0.4465"/>
          <c:h val="0.31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2026586.2599999998</c:v>
                </c:pt>
                <c:pt idx="1">
                  <c:v>443137.56</c:v>
                </c:pt>
                <c:pt idx="2">
                  <c:v>284954.99</c:v>
                </c:pt>
                <c:pt idx="3">
                  <c:v>246516.50999999998</c:v>
                </c:pt>
                <c:pt idx="4">
                  <c:v>582765.82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25"/>
          <c:y val="0.8135"/>
          <c:w val="0.530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TIPO DE INGRESO</a:t>
            </a:r>
          </a:p>
        </c:rich>
      </c:tx>
      <c:layout>
        <c:manualLayout>
          <c:xMode val="factor"/>
          <c:yMode val="factor"/>
          <c:x val="-0.00475"/>
          <c:y val="-0.018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06625"/>
          <c:w val="0.8925"/>
          <c:h val="0.883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Hoja1!$L$6:$R$6</c:f>
              <c:strCache>
                <c:ptCount val="7"/>
                <c:pt idx="0">
                  <c:v>Total Aportes Recaudado</c:v>
                </c:pt>
                <c:pt idx="1">
                  <c:v>CONVENIO FONDO - SAT</c:v>
                </c:pt>
                <c:pt idx="2">
                  <c:v>DEV.GTOS</c:v>
                </c:pt>
                <c:pt idx="3">
                  <c:v>LIQUIDACIO D.S.039-2008</c:v>
                </c:pt>
                <c:pt idx="4">
                  <c:v>INTERESES</c:v>
                </c:pt>
                <c:pt idx="5">
                  <c:v>MUNI.PROV.</c:v>
                </c:pt>
                <c:pt idx="6">
                  <c:v>Indemnización por Muerte no Cobrada</c:v>
                </c:pt>
              </c:strCache>
            </c:strRef>
          </c:cat>
          <c:val>
            <c:numRef>
              <c:f>Hoja1!$L$19:$R$19</c:f>
              <c:numCache>
                <c:ptCount val="7"/>
                <c:pt idx="0">
                  <c:v>3761185.2800000003</c:v>
                </c:pt>
                <c:pt idx="1">
                  <c:v>2009460.6199999999</c:v>
                </c:pt>
                <c:pt idx="2">
                  <c:v>96.6</c:v>
                </c:pt>
                <c:pt idx="3">
                  <c:v>14.74</c:v>
                </c:pt>
                <c:pt idx="4">
                  <c:v>0</c:v>
                </c:pt>
                <c:pt idx="5">
                  <c:v>108642.73000000001</c:v>
                </c:pt>
                <c:pt idx="6">
                  <c:v>1312520</c:v>
                </c:pt>
              </c:numCache>
            </c:numRef>
          </c:val>
          <c:shape val="box"/>
        </c:ser>
        <c:shape val="box"/>
        <c:axId val="54030587"/>
        <c:axId val="59844580"/>
        <c:axId val="55697861"/>
      </c:bar3DChart>
      <c:catAx>
        <c:axId val="5403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44580"/>
        <c:crosses val="autoZero"/>
        <c:auto val="1"/>
        <c:lblOffset val="100"/>
        <c:tickLblSkip val="1"/>
        <c:noMultiLvlLbl val="0"/>
      </c:catAx>
      <c:valAx>
        <c:axId val="59844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0587"/>
        <c:crossesAt val="1"/>
        <c:crossBetween val="between"/>
        <c:dispUnits/>
      </c:valAx>
      <c:serAx>
        <c:axId val="55697861"/>
        <c:scaling>
          <c:orientation val="minMax"/>
        </c:scaling>
        <c:axPos val="b"/>
        <c:delete val="1"/>
        <c:majorTickMark val="out"/>
        <c:minorTickMark val="none"/>
        <c:tickLblPos val="none"/>
        <c:crossAx val="59844580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</a:t>
            </a:r>
          </a:p>
        </c:rich>
      </c:tx>
      <c:layout>
        <c:manualLayout>
          <c:xMode val="factor"/>
          <c:yMode val="factor"/>
          <c:x val="0.00825"/>
          <c:y val="-0.005"/>
        </c:manualLayout>
      </c:layout>
      <c:spPr>
        <a:noFill/>
        <a:ln w="3175">
          <a:noFill/>
        </a:ln>
      </c:spPr>
    </c:title>
    <c:view3D>
      <c:rotX val="44"/>
      <c:hPercent val="186"/>
      <c:rotY val="44"/>
      <c:depthPercent val="100"/>
      <c:rAngAx val="1"/>
    </c:view3D>
    <c:plotArea>
      <c:layout>
        <c:manualLayout>
          <c:xMode val="edge"/>
          <c:yMode val="edge"/>
          <c:x val="0.02025"/>
          <c:y val="0.0875"/>
          <c:w val="0.96225"/>
          <c:h val="0.8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93CDD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Hoja1!$U$7:$U$18</c:f>
              <c:numCache>
                <c:ptCount val="12"/>
                <c:pt idx="0">
                  <c:v>488976.57000000007</c:v>
                </c:pt>
                <c:pt idx="1">
                  <c:v>721224.67</c:v>
                </c:pt>
                <c:pt idx="2">
                  <c:v>644414.8899999999</c:v>
                </c:pt>
                <c:pt idx="3">
                  <c:v>597006.98</c:v>
                </c:pt>
                <c:pt idx="4">
                  <c:v>644839.7400000001</c:v>
                </c:pt>
                <c:pt idx="5">
                  <c:v>591613</c:v>
                </c:pt>
                <c:pt idx="6">
                  <c:v>599988.87</c:v>
                </c:pt>
                <c:pt idx="7">
                  <c:v>848347.68</c:v>
                </c:pt>
                <c:pt idx="8">
                  <c:v>758223.83</c:v>
                </c:pt>
                <c:pt idx="9">
                  <c:v>703663.58</c:v>
                </c:pt>
                <c:pt idx="10">
                  <c:v>654271.8800000001</c:v>
                </c:pt>
                <c:pt idx="11">
                  <c:v>591076.4299999999</c:v>
                </c:pt>
              </c:numCache>
            </c:numRef>
          </c:val>
          <c:shape val="box"/>
        </c:ser>
        <c:shape val="box"/>
        <c:axId val="20661470"/>
        <c:axId val="36853103"/>
      </c:bar3DChart>
      <c:catAx>
        <c:axId val="2066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MES DE RECAUDACIÓN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53103"/>
        <c:crosses val="autoZero"/>
        <c:auto val="1"/>
        <c:lblOffset val="100"/>
        <c:tickLblSkip val="1"/>
        <c:noMultiLvlLbl val="0"/>
      </c:catAx>
      <c:valAx>
        <c:axId val="368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MONTO RECAUDADO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14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MENSUAL- SAT LIMA
(2011)</a:t>
            </a:r>
          </a:p>
        </c:rich>
      </c:tx>
      <c:layout>
        <c:manualLayout>
          <c:xMode val="factor"/>
          <c:yMode val="factor"/>
          <c:x val="0.0045"/>
          <c:y val="0.06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5425"/>
          <c:w val="0.86575"/>
          <c:h val="0.64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Hoja1!$M$7:$M$18</c:f>
              <c:numCache>
                <c:ptCount val="12"/>
                <c:pt idx="0">
                  <c:v>123555.34000000001</c:v>
                </c:pt>
                <c:pt idx="1">
                  <c:v>129632.04000000002</c:v>
                </c:pt>
                <c:pt idx="2">
                  <c:v>146088.92</c:v>
                </c:pt>
                <c:pt idx="3">
                  <c:v>120869.65</c:v>
                </c:pt>
                <c:pt idx="4">
                  <c:v>221017.09</c:v>
                </c:pt>
                <c:pt idx="5">
                  <c:v>140137.81</c:v>
                </c:pt>
                <c:pt idx="6">
                  <c:v>149710.22</c:v>
                </c:pt>
                <c:pt idx="7">
                  <c:v>245746.78</c:v>
                </c:pt>
                <c:pt idx="8">
                  <c:v>216501.08999999997</c:v>
                </c:pt>
                <c:pt idx="9">
                  <c:v>155304.23</c:v>
                </c:pt>
                <c:pt idx="10">
                  <c:v>226041.10999999996</c:v>
                </c:pt>
                <c:pt idx="11">
                  <c:v>134856.34000000003</c:v>
                </c:pt>
              </c:numCache>
            </c:numRef>
          </c:val>
        </c:ser>
        <c:gapWidth val="100"/>
        <c:axId val="20252088"/>
        <c:axId val="13518329"/>
      </c:barChart>
      <c:catAx>
        <c:axId val="20252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8329"/>
        <c:crosses val="autoZero"/>
        <c:auto val="1"/>
        <c:lblOffset val="100"/>
        <c:tickLblSkip val="1"/>
        <c:noMultiLvlLbl val="0"/>
      </c:catAx>
      <c:valAx>
        <c:axId val="1351832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0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5715000"/>
    <xdr:graphicFrame>
      <xdr:nvGraphicFramePr>
        <xdr:cNvPr id="1" name="Shape 1025"/>
        <xdr:cNvGraphicFramePr/>
      </xdr:nvGraphicFramePr>
      <xdr:xfrm>
        <a:off x="0" y="0"/>
        <a:ext cx="10258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5715000"/>
    <xdr:graphicFrame>
      <xdr:nvGraphicFramePr>
        <xdr:cNvPr id="1" name="Shape 1025"/>
        <xdr:cNvGraphicFramePr/>
      </xdr:nvGraphicFramePr>
      <xdr:xfrm>
        <a:off x="0" y="0"/>
        <a:ext cx="10258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1905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381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11.421875" defaultRowHeight="12.75"/>
  <cols>
    <col min="1" max="1" width="20.8515625" style="0" customWidth="1"/>
    <col min="2" max="8" width="12.7109375" style="0" customWidth="1"/>
    <col min="9" max="9" width="10.28125" style="0" customWidth="1"/>
    <col min="10" max="10" width="10.8515625" style="0" customWidth="1"/>
    <col min="11" max="11" width="9.8515625" style="0" customWidth="1"/>
    <col min="12" max="13" width="12.7109375" style="0" customWidth="1"/>
    <col min="14" max="15" width="10.8515625" style="0" customWidth="1"/>
    <col min="16" max="16" width="10.7109375" style="0" customWidth="1"/>
    <col min="17" max="17" width="11.00390625" style="0" customWidth="1"/>
    <col min="18" max="23" width="12.7109375" style="0" customWidth="1"/>
  </cols>
  <sheetData>
    <row r="1" spans="1:21" ht="22.5" customHeight="1" thickBo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3" ht="18.75" thickBot="1">
      <c r="A2" s="77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11"/>
      <c r="W2" s="12"/>
    </row>
    <row r="3" spans="1:23" ht="18.75" thickBot="1">
      <c r="A3" s="77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15"/>
      <c r="W3" s="15"/>
    </row>
    <row r="4" spans="1:23" ht="12.7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3"/>
      <c r="W4" s="13"/>
    </row>
    <row r="5" spans="1:17" ht="13.5" thickBot="1">
      <c r="A5" s="75"/>
      <c r="B5" s="7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3" ht="39.75" customHeight="1">
      <c r="A6" s="28" t="s">
        <v>17</v>
      </c>
      <c r="B6" s="39" t="s">
        <v>23</v>
      </c>
      <c r="C6" s="39" t="s">
        <v>20</v>
      </c>
      <c r="D6" s="40" t="s">
        <v>6</v>
      </c>
      <c r="E6" s="39" t="s">
        <v>18</v>
      </c>
      <c r="F6" s="40" t="s">
        <v>19</v>
      </c>
      <c r="G6" s="40" t="s">
        <v>56</v>
      </c>
      <c r="H6" s="40" t="s">
        <v>45</v>
      </c>
      <c r="I6" s="40" t="s">
        <v>33</v>
      </c>
      <c r="J6" s="41" t="s">
        <v>34</v>
      </c>
      <c r="K6" s="39" t="s">
        <v>15</v>
      </c>
      <c r="L6" s="3" t="s">
        <v>39</v>
      </c>
      <c r="M6" s="29" t="s">
        <v>7</v>
      </c>
      <c r="N6" s="29" t="s">
        <v>53</v>
      </c>
      <c r="O6" s="29" t="s">
        <v>60</v>
      </c>
      <c r="P6" s="29" t="s">
        <v>41</v>
      </c>
      <c r="Q6" s="42" t="s">
        <v>43</v>
      </c>
      <c r="R6" s="42" t="s">
        <v>21</v>
      </c>
      <c r="S6" s="42" t="s">
        <v>55</v>
      </c>
      <c r="T6" s="50" t="s">
        <v>46</v>
      </c>
      <c r="U6" s="30" t="s">
        <v>32</v>
      </c>
      <c r="V6" s="36" t="s">
        <v>31</v>
      </c>
      <c r="W6" s="3" t="s">
        <v>22</v>
      </c>
    </row>
    <row r="7" spans="1:23" ht="39.75" customHeight="1">
      <c r="A7" s="32" t="s">
        <v>8</v>
      </c>
      <c r="B7" s="6">
        <v>153066.51</v>
      </c>
      <c r="C7" s="6">
        <v>35830.14</v>
      </c>
      <c r="D7" s="6">
        <v>17602.04</v>
      </c>
      <c r="E7" s="6">
        <v>16552.41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7">
        <f>SUM(B7:K7)</f>
        <v>223051.10000000003</v>
      </c>
      <c r="M7" s="9">
        <v>123555.34000000001</v>
      </c>
      <c r="N7" s="9">
        <v>14</v>
      </c>
      <c r="O7" s="9">
        <v>0</v>
      </c>
      <c r="P7" s="9">
        <v>0</v>
      </c>
      <c r="Q7" s="9">
        <v>6066.990000000001</v>
      </c>
      <c r="R7" s="9">
        <v>80300</v>
      </c>
      <c r="S7" s="6">
        <v>0</v>
      </c>
      <c r="T7" s="6">
        <v>55989.14</v>
      </c>
      <c r="U7" s="31">
        <f>SUM(L7:T7)</f>
        <v>488976.57000000007</v>
      </c>
      <c r="V7" s="37">
        <v>596955.39</v>
      </c>
      <c r="W7" s="10">
        <f>V7-U7</f>
        <v>107978.81999999995</v>
      </c>
    </row>
    <row r="8" spans="1:23" ht="39.75" customHeight="1">
      <c r="A8" s="32" t="s">
        <v>9</v>
      </c>
      <c r="B8" s="6">
        <v>194068.78</v>
      </c>
      <c r="C8" s="6">
        <v>41132.81</v>
      </c>
      <c r="D8" s="6">
        <v>29858.23</v>
      </c>
      <c r="E8" s="6">
        <f>22962.78+19091</f>
        <v>42053.78</v>
      </c>
      <c r="F8" s="6">
        <v>55057.37</v>
      </c>
      <c r="G8" s="6">
        <f>9142.45+18016.89</f>
        <v>27159.34</v>
      </c>
      <c r="H8" s="6">
        <v>0</v>
      </c>
      <c r="I8" s="6">
        <v>0</v>
      </c>
      <c r="J8" s="6">
        <v>0</v>
      </c>
      <c r="K8" s="6">
        <v>0</v>
      </c>
      <c r="L8" s="7">
        <f aca="true" t="shared" si="0" ref="L8:L18">SUM(B8:K8)</f>
        <v>389330.31</v>
      </c>
      <c r="M8" s="9">
        <v>129632.04000000002</v>
      </c>
      <c r="N8" s="9">
        <v>0</v>
      </c>
      <c r="O8" s="9">
        <v>0</v>
      </c>
      <c r="P8" s="9">
        <v>0</v>
      </c>
      <c r="Q8" s="9">
        <v>11147.18</v>
      </c>
      <c r="R8" s="9">
        <v>134400</v>
      </c>
      <c r="S8" s="6">
        <v>29400</v>
      </c>
      <c r="T8" s="6">
        <v>27315.14</v>
      </c>
      <c r="U8" s="31">
        <f aca="true" t="shared" si="1" ref="U8:U18">SUM(L8:T8)</f>
        <v>721224.67</v>
      </c>
      <c r="V8" s="37">
        <v>593086.01</v>
      </c>
      <c r="W8" s="10">
        <f aca="true" t="shared" si="2" ref="W8:W18">V8-U8</f>
        <v>-128138.66000000003</v>
      </c>
    </row>
    <row r="9" spans="1:23" ht="39.75" customHeight="1">
      <c r="A9" s="32" t="s">
        <v>10</v>
      </c>
      <c r="B9" s="6">
        <v>168269.51</v>
      </c>
      <c r="C9" s="6">
        <v>29450.86</v>
      </c>
      <c r="D9" s="6">
        <v>25816.68</v>
      </c>
      <c r="E9" s="6">
        <v>0</v>
      </c>
      <c r="F9" s="6">
        <f>72542.59+53971.28</f>
        <v>126513.87</v>
      </c>
      <c r="G9" s="6">
        <v>10212</v>
      </c>
      <c r="H9" s="6">
        <v>0</v>
      </c>
      <c r="I9" s="6">
        <v>0</v>
      </c>
      <c r="J9" s="6">
        <v>0</v>
      </c>
      <c r="K9" s="6">
        <v>0</v>
      </c>
      <c r="L9" s="7">
        <f t="shared" si="0"/>
        <v>360262.92</v>
      </c>
      <c r="M9" s="9">
        <v>146088.92</v>
      </c>
      <c r="N9" s="9">
        <v>0</v>
      </c>
      <c r="O9" s="9">
        <v>0</v>
      </c>
      <c r="P9" s="9">
        <v>0</v>
      </c>
      <c r="Q9" s="9">
        <v>2381.04</v>
      </c>
      <c r="R9" s="9">
        <v>74600</v>
      </c>
      <c r="S9" s="6">
        <v>0</v>
      </c>
      <c r="T9" s="6">
        <v>61082.01</v>
      </c>
      <c r="U9" s="31">
        <f t="shared" si="1"/>
        <v>644414.8899999999</v>
      </c>
      <c r="V9" s="37">
        <v>246661.72</v>
      </c>
      <c r="W9" s="10">
        <f t="shared" si="2"/>
        <v>-397753.1699999999</v>
      </c>
    </row>
    <row r="10" spans="1:23" ht="39.75" customHeight="1">
      <c r="A10" s="32" t="s">
        <v>11</v>
      </c>
      <c r="B10" s="6">
        <v>142073.33</v>
      </c>
      <c r="C10" s="6">
        <v>32753.19</v>
      </c>
      <c r="D10" s="6">
        <v>27171.45</v>
      </c>
      <c r="E10" s="6">
        <v>18001.8</v>
      </c>
      <c r="F10" s="6">
        <v>43363.47</v>
      </c>
      <c r="G10" s="6">
        <v>14680.4</v>
      </c>
      <c r="H10" s="6">
        <v>0</v>
      </c>
      <c r="I10" s="6">
        <v>0</v>
      </c>
      <c r="J10" s="6">
        <v>0</v>
      </c>
      <c r="K10" s="6">
        <v>0</v>
      </c>
      <c r="L10" s="7">
        <f t="shared" si="0"/>
        <v>278043.64</v>
      </c>
      <c r="M10" s="9">
        <v>120869.65</v>
      </c>
      <c r="N10" s="9">
        <v>0</v>
      </c>
      <c r="O10" s="9">
        <v>0</v>
      </c>
      <c r="P10" s="9">
        <v>0</v>
      </c>
      <c r="Q10" s="9">
        <v>11264.17</v>
      </c>
      <c r="R10" s="9">
        <v>127600</v>
      </c>
      <c r="S10" s="6">
        <v>14800</v>
      </c>
      <c r="T10" s="6">
        <v>44429.51999999999</v>
      </c>
      <c r="U10" s="31">
        <f t="shared" si="1"/>
        <v>597006.98</v>
      </c>
      <c r="V10" s="37">
        <v>315968.6</v>
      </c>
      <c r="W10" s="10">
        <f t="shared" si="2"/>
        <v>-281038.38</v>
      </c>
    </row>
    <row r="11" spans="1:25" ht="39.75" customHeight="1">
      <c r="A11" s="32" t="s">
        <v>12</v>
      </c>
      <c r="B11" s="6">
        <v>183172.33</v>
      </c>
      <c r="C11" s="6">
        <v>36365.54</v>
      </c>
      <c r="D11" s="6">
        <v>24781.89</v>
      </c>
      <c r="E11" s="6">
        <f>20257.42+17396.98</f>
        <v>37654.399999999994</v>
      </c>
      <c r="F11" s="6">
        <v>40423.4</v>
      </c>
      <c r="G11" s="6">
        <v>14973.7</v>
      </c>
      <c r="H11" s="6">
        <v>0</v>
      </c>
      <c r="I11" s="6">
        <v>0</v>
      </c>
      <c r="J11" s="6">
        <v>0</v>
      </c>
      <c r="K11" s="6">
        <v>0</v>
      </c>
      <c r="L11" s="7">
        <f t="shared" si="0"/>
        <v>337371.26000000007</v>
      </c>
      <c r="M11" s="9">
        <f>222977.09-1960</f>
        <v>221017.09</v>
      </c>
      <c r="N11" s="9">
        <v>26.6</v>
      </c>
      <c r="O11" s="9">
        <v>0</v>
      </c>
      <c r="P11" s="9">
        <v>0</v>
      </c>
      <c r="Q11" s="9">
        <v>25399.78</v>
      </c>
      <c r="R11" s="9">
        <v>21100</v>
      </c>
      <c r="S11" s="6">
        <v>0</v>
      </c>
      <c r="T11" s="6">
        <f>37965.01+1960</f>
        <v>39925.01</v>
      </c>
      <c r="U11" s="31">
        <f t="shared" si="1"/>
        <v>644839.7400000001</v>
      </c>
      <c r="V11" s="37">
        <v>282099.85</v>
      </c>
      <c r="W11" s="10">
        <f t="shared" si="2"/>
        <v>-362739.89000000013</v>
      </c>
      <c r="Y11" s="19"/>
    </row>
    <row r="12" spans="1:23" ht="39.75" customHeight="1">
      <c r="A12" s="32" t="s">
        <v>13</v>
      </c>
      <c r="B12" s="6">
        <v>148838.35</v>
      </c>
      <c r="C12" s="6">
        <v>35932.82</v>
      </c>
      <c r="D12" s="6">
        <v>22440.06</v>
      </c>
      <c r="E12" s="6">
        <v>17607.26</v>
      </c>
      <c r="F12" s="6">
        <v>37487.24</v>
      </c>
      <c r="G12" s="6">
        <v>13626.5</v>
      </c>
      <c r="H12" s="6">
        <v>0</v>
      </c>
      <c r="I12" s="6">
        <v>0</v>
      </c>
      <c r="J12" s="6">
        <v>0</v>
      </c>
      <c r="K12" s="6">
        <v>0</v>
      </c>
      <c r="L12" s="7">
        <f t="shared" si="0"/>
        <v>275932.23000000004</v>
      </c>
      <c r="M12" s="9">
        <f>141720.81-1583</f>
        <v>140137.81</v>
      </c>
      <c r="N12" s="9">
        <v>0</v>
      </c>
      <c r="O12" s="9">
        <v>0</v>
      </c>
      <c r="P12" s="9">
        <v>0</v>
      </c>
      <c r="Q12" s="9">
        <v>9868.48</v>
      </c>
      <c r="R12" s="9">
        <v>118400</v>
      </c>
      <c r="S12" s="6">
        <v>0</v>
      </c>
      <c r="T12" s="6">
        <f>45691.48+1583</f>
        <v>47274.48</v>
      </c>
      <c r="U12" s="31">
        <f t="shared" si="1"/>
        <v>591613</v>
      </c>
      <c r="V12" s="37">
        <v>337909.51</v>
      </c>
      <c r="W12" s="10">
        <f t="shared" si="2"/>
        <v>-253703.49</v>
      </c>
    </row>
    <row r="13" spans="1:23" ht="39.75" customHeight="1">
      <c r="A13" s="32" t="s">
        <v>14</v>
      </c>
      <c r="B13" s="6">
        <v>163584.86</v>
      </c>
      <c r="C13" s="6">
        <v>37385.73</v>
      </c>
      <c r="D13" s="6">
        <v>24212.7</v>
      </c>
      <c r="E13" s="6">
        <v>0</v>
      </c>
      <c r="F13" s="6">
        <v>45298.37</v>
      </c>
      <c r="G13" s="6">
        <v>13513.08</v>
      </c>
      <c r="H13" s="6">
        <v>0</v>
      </c>
      <c r="I13" s="6">
        <v>0</v>
      </c>
      <c r="J13" s="6">
        <v>0</v>
      </c>
      <c r="K13" s="6">
        <v>0</v>
      </c>
      <c r="L13" s="7">
        <f t="shared" si="0"/>
        <v>283994.74000000005</v>
      </c>
      <c r="M13" s="9">
        <v>149710.22</v>
      </c>
      <c r="N13" s="9">
        <v>18.2</v>
      </c>
      <c r="O13" s="9">
        <v>14.74</v>
      </c>
      <c r="P13" s="9">
        <v>0</v>
      </c>
      <c r="Q13" s="9">
        <v>8915.1</v>
      </c>
      <c r="R13" s="9">
        <v>118400</v>
      </c>
      <c r="S13" s="6">
        <v>0</v>
      </c>
      <c r="T13" s="6">
        <v>38935.869999999995</v>
      </c>
      <c r="U13" s="31">
        <f t="shared" si="1"/>
        <v>599988.87</v>
      </c>
      <c r="V13" s="37">
        <v>233052.03</v>
      </c>
      <c r="W13" s="10">
        <f t="shared" si="2"/>
        <v>-366936.83999999997</v>
      </c>
    </row>
    <row r="14" spans="1:23" ht="39.75" customHeight="1">
      <c r="A14" s="32" t="s">
        <v>1</v>
      </c>
      <c r="B14" s="6">
        <v>203744.43</v>
      </c>
      <c r="C14" s="6">
        <v>42844.17</v>
      </c>
      <c r="D14" s="6">
        <v>24665.97</v>
      </c>
      <c r="E14" s="6">
        <f>18547.2+20047.25</f>
        <v>38594.45</v>
      </c>
      <c r="F14" s="6">
        <v>74987.24</v>
      </c>
      <c r="G14" s="6">
        <v>21336.71</v>
      </c>
      <c r="H14" s="6">
        <v>0</v>
      </c>
      <c r="I14" s="6">
        <v>0</v>
      </c>
      <c r="J14" s="6">
        <v>0</v>
      </c>
      <c r="K14" s="6">
        <v>0</v>
      </c>
      <c r="L14" s="7">
        <f t="shared" si="0"/>
        <v>406172.97</v>
      </c>
      <c r="M14" s="9">
        <f>252923.78-7177</f>
        <v>245746.78</v>
      </c>
      <c r="N14" s="9">
        <v>0</v>
      </c>
      <c r="O14" s="9">
        <v>0</v>
      </c>
      <c r="P14" s="9">
        <v>0</v>
      </c>
      <c r="Q14" s="9">
        <v>13373.41</v>
      </c>
      <c r="R14" s="9">
        <v>118400</v>
      </c>
      <c r="S14" s="6">
        <v>0</v>
      </c>
      <c r="T14" s="6">
        <f>57477.52+7177</f>
        <v>64654.52</v>
      </c>
      <c r="U14" s="31">
        <f t="shared" si="1"/>
        <v>848347.68</v>
      </c>
      <c r="V14" s="37">
        <v>675494.81</v>
      </c>
      <c r="W14" s="10">
        <f t="shared" si="2"/>
        <v>-172852.87</v>
      </c>
    </row>
    <row r="15" spans="1:23" ht="39.75" customHeight="1">
      <c r="A15" s="32" t="s">
        <v>2</v>
      </c>
      <c r="B15" s="6">
        <v>195507.56</v>
      </c>
      <c r="C15" s="6">
        <v>38516.4</v>
      </c>
      <c r="D15" s="6">
        <v>24386.29</v>
      </c>
      <c r="E15" s="6">
        <v>19617.55</v>
      </c>
      <c r="F15" s="6">
        <v>47691.36</v>
      </c>
      <c r="G15" s="6">
        <v>18476.23</v>
      </c>
      <c r="H15" s="6">
        <v>0</v>
      </c>
      <c r="I15" s="6">
        <v>0</v>
      </c>
      <c r="J15" s="6">
        <v>0</v>
      </c>
      <c r="K15" s="6">
        <v>0</v>
      </c>
      <c r="L15" s="7">
        <f t="shared" si="0"/>
        <v>344195.38999999996</v>
      </c>
      <c r="M15" s="9">
        <v>216501.08999999997</v>
      </c>
      <c r="N15" s="9">
        <v>0</v>
      </c>
      <c r="O15" s="9">
        <v>0</v>
      </c>
      <c r="P15" s="9">
        <v>0</v>
      </c>
      <c r="Q15" s="9">
        <v>1761.8500000000001</v>
      </c>
      <c r="R15" s="9">
        <v>119720</v>
      </c>
      <c r="S15" s="6">
        <v>0</v>
      </c>
      <c r="T15" s="6">
        <v>76045.5</v>
      </c>
      <c r="U15" s="31">
        <f t="shared" si="1"/>
        <v>758223.83</v>
      </c>
      <c r="V15" s="37">
        <v>0</v>
      </c>
      <c r="W15" s="10">
        <f t="shared" si="2"/>
        <v>-758223.83</v>
      </c>
    </row>
    <row r="16" spans="1:23" ht="39.75" customHeight="1">
      <c r="A16" s="32" t="s">
        <v>3</v>
      </c>
      <c r="B16" s="6">
        <v>186618.25</v>
      </c>
      <c r="C16" s="6">
        <v>38321.98</v>
      </c>
      <c r="D16" s="6">
        <v>21516.92</v>
      </c>
      <c r="E16" s="6">
        <v>18793.45</v>
      </c>
      <c r="F16" s="6">
        <v>37555.98</v>
      </c>
      <c r="G16" s="6">
        <v>14879.1</v>
      </c>
      <c r="H16" s="6">
        <v>0</v>
      </c>
      <c r="I16" s="6">
        <v>0</v>
      </c>
      <c r="J16" s="6">
        <v>0</v>
      </c>
      <c r="K16" s="6">
        <v>0</v>
      </c>
      <c r="L16" s="7">
        <f t="shared" si="0"/>
        <v>317685.68</v>
      </c>
      <c r="M16" s="9">
        <v>155304.23</v>
      </c>
      <c r="N16" s="9">
        <v>16.799999999999997</v>
      </c>
      <c r="O16" s="9">
        <v>0</v>
      </c>
      <c r="P16" s="9">
        <v>0</v>
      </c>
      <c r="Q16" s="9">
        <v>1219.29</v>
      </c>
      <c r="R16" s="9">
        <v>192400</v>
      </c>
      <c r="S16" s="6">
        <v>0</v>
      </c>
      <c r="T16" s="6">
        <v>37037.579999999994</v>
      </c>
      <c r="U16" s="31">
        <f t="shared" si="1"/>
        <v>703663.58</v>
      </c>
      <c r="V16" s="37">
        <v>0</v>
      </c>
      <c r="W16" s="10">
        <f t="shared" si="2"/>
        <v>-703663.58</v>
      </c>
    </row>
    <row r="17" spans="1:23" ht="39.75" customHeight="1">
      <c r="A17" s="32" t="s">
        <v>4</v>
      </c>
      <c r="B17" s="6">
        <v>131227.65</v>
      </c>
      <c r="C17" s="6">
        <v>38452.68</v>
      </c>
      <c r="D17" s="6">
        <v>20945.91</v>
      </c>
      <c r="E17" s="6">
        <v>19039.97</v>
      </c>
      <c r="F17" s="6">
        <v>35326.63</v>
      </c>
      <c r="G17" s="6">
        <v>14746.79</v>
      </c>
      <c r="H17" s="6">
        <v>0</v>
      </c>
      <c r="I17" s="6">
        <v>0</v>
      </c>
      <c r="J17" s="6">
        <v>0</v>
      </c>
      <c r="K17" s="6">
        <v>0</v>
      </c>
      <c r="L17" s="7">
        <f t="shared" si="0"/>
        <v>259739.63</v>
      </c>
      <c r="M17" s="9">
        <v>226041.10999999996</v>
      </c>
      <c r="N17" s="9">
        <v>0</v>
      </c>
      <c r="O17" s="9">
        <v>0</v>
      </c>
      <c r="P17" s="9">
        <v>0</v>
      </c>
      <c r="Q17" s="9">
        <v>13531.330000000004</v>
      </c>
      <c r="R17" s="9">
        <v>103600</v>
      </c>
      <c r="S17" s="6">
        <v>0</v>
      </c>
      <c r="T17" s="6">
        <v>51359.81</v>
      </c>
      <c r="U17" s="31">
        <f t="shared" si="1"/>
        <v>654271.8800000001</v>
      </c>
      <c r="V17" s="37">
        <v>0</v>
      </c>
      <c r="W17" s="10">
        <f t="shared" si="2"/>
        <v>-654271.8800000001</v>
      </c>
    </row>
    <row r="18" spans="1:23" ht="39.75" customHeight="1">
      <c r="A18" s="32" t="s">
        <v>5</v>
      </c>
      <c r="B18" s="6">
        <v>156414.7</v>
      </c>
      <c r="C18" s="6">
        <v>36151.24</v>
      </c>
      <c r="D18" s="6">
        <v>21556.85</v>
      </c>
      <c r="E18" s="6">
        <v>18601.44</v>
      </c>
      <c r="F18" s="6">
        <v>39060.89</v>
      </c>
      <c r="G18" s="6">
        <v>13617.6</v>
      </c>
      <c r="H18" s="6">
        <v>2.69</v>
      </c>
      <c r="I18" s="6">
        <v>0</v>
      </c>
      <c r="J18" s="6">
        <v>0</v>
      </c>
      <c r="K18" s="6">
        <v>0</v>
      </c>
      <c r="L18" s="7">
        <f t="shared" si="0"/>
        <v>285405.41</v>
      </c>
      <c r="M18" s="9">
        <v>134856.34000000003</v>
      </c>
      <c r="N18" s="9">
        <v>21</v>
      </c>
      <c r="O18" s="9">
        <v>0</v>
      </c>
      <c r="P18" s="9">
        <v>0</v>
      </c>
      <c r="Q18" s="9">
        <v>3714.11</v>
      </c>
      <c r="R18" s="9">
        <v>103600</v>
      </c>
      <c r="S18" s="6">
        <v>14800</v>
      </c>
      <c r="T18" s="6">
        <v>48679.57</v>
      </c>
      <c r="U18" s="31">
        <f t="shared" si="1"/>
        <v>591076.4299999999</v>
      </c>
      <c r="V18" s="37">
        <v>0</v>
      </c>
      <c r="W18" s="10">
        <f t="shared" si="2"/>
        <v>-591076.4299999999</v>
      </c>
    </row>
    <row r="19" spans="1:23" ht="39.75" customHeight="1" thickBot="1">
      <c r="A19" s="49" t="s">
        <v>16</v>
      </c>
      <c r="B19" s="43">
        <f aca="true" t="shared" si="3" ref="B19:K19">SUM(B7:B18)</f>
        <v>2026586.2599999998</v>
      </c>
      <c r="C19" s="43">
        <f t="shared" si="3"/>
        <v>443137.56</v>
      </c>
      <c r="D19" s="43">
        <f t="shared" si="3"/>
        <v>284954.99</v>
      </c>
      <c r="E19" s="43">
        <f t="shared" si="3"/>
        <v>246516.50999999998</v>
      </c>
      <c r="F19" s="43">
        <f t="shared" si="3"/>
        <v>582765.82</v>
      </c>
      <c r="G19" s="43">
        <f>SUM(G7:G18)</f>
        <v>177221.45000000004</v>
      </c>
      <c r="H19" s="43">
        <f>SUM(H7:H18)</f>
        <v>2.69</v>
      </c>
      <c r="I19" s="43">
        <f>SUM(I7:I18)</f>
        <v>0</v>
      </c>
      <c r="J19" s="43">
        <f>SUM(J7:J18)</f>
        <v>0</v>
      </c>
      <c r="K19" s="43">
        <f t="shared" si="3"/>
        <v>0</v>
      </c>
      <c r="L19" s="8">
        <f aca="true" t="shared" si="4" ref="L19:W19">SUM(L7:L18)</f>
        <v>3761185.2800000003</v>
      </c>
      <c r="M19" s="33">
        <f>SUM(M7:M18)</f>
        <v>2009460.6199999999</v>
      </c>
      <c r="N19" s="33">
        <f>SUM(N7:N18)</f>
        <v>96.6</v>
      </c>
      <c r="O19" s="33">
        <f>SUM(O7:O18)</f>
        <v>14.74</v>
      </c>
      <c r="P19" s="33">
        <f t="shared" si="4"/>
        <v>0</v>
      </c>
      <c r="Q19" s="33">
        <f t="shared" si="4"/>
        <v>108642.73000000001</v>
      </c>
      <c r="R19" s="34">
        <f t="shared" si="4"/>
        <v>1312520</v>
      </c>
      <c r="S19" s="34">
        <f t="shared" si="4"/>
        <v>59000</v>
      </c>
      <c r="T19" s="34">
        <f t="shared" si="4"/>
        <v>592728.15</v>
      </c>
      <c r="U19" s="35">
        <f t="shared" si="4"/>
        <v>7843648.12</v>
      </c>
      <c r="V19" s="38">
        <f t="shared" si="4"/>
        <v>3281227.92</v>
      </c>
      <c r="W19" s="4">
        <f t="shared" si="4"/>
        <v>-4562420.2</v>
      </c>
    </row>
    <row r="20" spans="1:17" ht="39.75" customHeight="1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23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17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heetProtection/>
  <mergeCells count="5">
    <mergeCell ref="A5:B5"/>
    <mergeCell ref="A1:U1"/>
    <mergeCell ref="A2:U2"/>
    <mergeCell ref="A4:U4"/>
    <mergeCell ref="A3:U3"/>
  </mergeCells>
  <printOptions horizontalCentered="1" verticalCentered="1"/>
  <pageMargins left="0.2" right="0.1968503937007874" top="0.5511811023622047" bottom="0.7086614173228347" header="0" footer="0.4724409448818898"/>
  <pageSetup horizontalDpi="300" verticalDpi="300" orientation="landscape" paperSize="9" scale="59" r:id="rId3"/>
  <headerFooter alignWithMargins="0">
    <oddFooter>&amp;L&amp;12Fuente: Fondo de Compensación del SOAT y del CAT&amp;R&amp;12&amp;P/&amp;N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D1">
      <selection activeCell="K29" sqref="K29"/>
    </sheetView>
  </sheetViews>
  <sheetFormatPr defaultColWidth="11.421875" defaultRowHeight="12.75"/>
  <cols>
    <col min="2" max="17" width="13.421875" style="0" customWidth="1"/>
  </cols>
  <sheetData>
    <row r="2" spans="1:17" ht="18.75" thickBo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8.75" thickBot="1">
      <c r="A3" s="77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18.75" thickBot="1">
      <c r="A4" s="77" t="str">
        <f>Hoja1!A3</f>
        <v>AL 31 DE DICIEMBRE DE 2015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12.7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7" ht="13.5" thickBot="1"/>
    <row r="8" spans="1:17" ht="38.25">
      <c r="A8" s="44" t="s">
        <v>17</v>
      </c>
      <c r="B8" s="89" t="s">
        <v>23</v>
      </c>
      <c r="C8" s="90"/>
      <c r="D8" s="89" t="s">
        <v>24</v>
      </c>
      <c r="E8" s="90"/>
      <c r="F8" s="81" t="s">
        <v>6</v>
      </c>
      <c r="G8" s="91"/>
      <c r="H8" s="89" t="s">
        <v>25</v>
      </c>
      <c r="I8" s="90"/>
      <c r="J8" s="81" t="s">
        <v>26</v>
      </c>
      <c r="K8" s="82"/>
      <c r="L8" s="81" t="s">
        <v>56</v>
      </c>
      <c r="M8" s="82"/>
      <c r="N8" s="83" t="s">
        <v>45</v>
      </c>
      <c r="O8" s="84"/>
      <c r="P8" s="86" t="s">
        <v>27</v>
      </c>
      <c r="Q8" s="87"/>
    </row>
    <row r="9" spans="1:17" ht="12.75">
      <c r="A9" s="45"/>
      <c r="B9" s="21" t="s">
        <v>28</v>
      </c>
      <c r="C9" s="22" t="s">
        <v>29</v>
      </c>
      <c r="D9" s="21" t="s">
        <v>28</v>
      </c>
      <c r="E9" s="22" t="s">
        <v>29</v>
      </c>
      <c r="F9" s="21" t="s">
        <v>28</v>
      </c>
      <c r="G9" s="22" t="s">
        <v>29</v>
      </c>
      <c r="H9" s="21" t="s">
        <v>28</v>
      </c>
      <c r="I9" s="22" t="s">
        <v>29</v>
      </c>
      <c r="J9" s="21" t="s">
        <v>28</v>
      </c>
      <c r="K9" s="66" t="s">
        <v>29</v>
      </c>
      <c r="L9" s="21" t="s">
        <v>28</v>
      </c>
      <c r="M9" s="66" t="s">
        <v>29</v>
      </c>
      <c r="N9" s="21" t="s">
        <v>28</v>
      </c>
      <c r="O9" s="22" t="s">
        <v>29</v>
      </c>
      <c r="P9" s="72" t="s">
        <v>28</v>
      </c>
      <c r="Q9" s="22" t="s">
        <v>29</v>
      </c>
    </row>
    <row r="10" spans="1:17" ht="12.75">
      <c r="A10" s="46" t="s">
        <v>8</v>
      </c>
      <c r="B10" s="23">
        <v>15306651</v>
      </c>
      <c r="C10" s="6">
        <v>153066.51</v>
      </c>
      <c r="D10" s="23">
        <v>3583014</v>
      </c>
      <c r="E10" s="6">
        <v>35830.14</v>
      </c>
      <c r="F10" s="23">
        <v>1760204</v>
      </c>
      <c r="G10" s="6">
        <v>17602.04</v>
      </c>
      <c r="H10" s="23">
        <v>1655241</v>
      </c>
      <c r="I10" s="6">
        <v>16552.41</v>
      </c>
      <c r="J10" s="23">
        <v>0</v>
      </c>
      <c r="K10" s="67">
        <v>0</v>
      </c>
      <c r="L10" s="23">
        <v>0</v>
      </c>
      <c r="M10" s="71">
        <v>0</v>
      </c>
      <c r="N10" s="23">
        <v>0</v>
      </c>
      <c r="O10" s="73">
        <v>0</v>
      </c>
      <c r="P10" s="74">
        <f>B10+D10+F10+H10+J10+L10+N10</f>
        <v>22305110</v>
      </c>
      <c r="Q10" s="24">
        <f>C10+E10+G10+I10+K10+M10+O10</f>
        <v>223051.10000000003</v>
      </c>
    </row>
    <row r="11" spans="1:17" ht="12.75">
      <c r="A11" s="46" t="s">
        <v>9</v>
      </c>
      <c r="B11" s="23">
        <v>19406878</v>
      </c>
      <c r="C11" s="6">
        <v>194068.78</v>
      </c>
      <c r="D11" s="23">
        <v>4113281</v>
      </c>
      <c r="E11" s="6">
        <v>41132.81</v>
      </c>
      <c r="F11" s="23">
        <v>2985823</v>
      </c>
      <c r="G11" s="6">
        <v>29858.23</v>
      </c>
      <c r="H11" s="23">
        <v>4205378</v>
      </c>
      <c r="I11" s="6">
        <f>22962.78+19091</f>
        <v>42053.78</v>
      </c>
      <c r="J11" s="23">
        <v>5505737</v>
      </c>
      <c r="K11" s="6">
        <v>55057.37</v>
      </c>
      <c r="L11" s="23">
        <v>2715934</v>
      </c>
      <c r="M11" s="67">
        <f>9142.45+18016.89</f>
        <v>27159.34</v>
      </c>
      <c r="N11" s="23">
        <v>0</v>
      </c>
      <c r="O11" s="73">
        <v>0</v>
      </c>
      <c r="P11" s="74">
        <f aca="true" t="shared" si="0" ref="P11:P21">B11+D11+F11+H11+J11+L11+N11</f>
        <v>38933031</v>
      </c>
      <c r="Q11" s="24">
        <f aca="true" t="shared" si="1" ref="Q11:Q21">C11+E11+G11+I11+K11+M11+O11</f>
        <v>389330.31</v>
      </c>
    </row>
    <row r="12" spans="1:17" ht="12.75">
      <c r="A12" s="46" t="s">
        <v>10</v>
      </c>
      <c r="B12" s="23">
        <v>16826951</v>
      </c>
      <c r="C12" s="6">
        <v>168269.51</v>
      </c>
      <c r="D12" s="23">
        <v>2945086</v>
      </c>
      <c r="E12" s="6">
        <v>29450.86</v>
      </c>
      <c r="F12" s="23">
        <v>2581668</v>
      </c>
      <c r="G12" s="6">
        <v>25816.68</v>
      </c>
      <c r="H12" s="23">
        <v>0</v>
      </c>
      <c r="I12" s="6">
        <v>0</v>
      </c>
      <c r="J12" s="23">
        <v>12651387</v>
      </c>
      <c r="K12" s="6">
        <f>72542.59+53971.28</f>
        <v>126513.87</v>
      </c>
      <c r="L12" s="23">
        <v>1021200</v>
      </c>
      <c r="M12" s="67">
        <v>10212</v>
      </c>
      <c r="N12" s="23">
        <v>0</v>
      </c>
      <c r="O12" s="73">
        <v>0</v>
      </c>
      <c r="P12" s="74">
        <f t="shared" si="0"/>
        <v>36026292</v>
      </c>
      <c r="Q12" s="24">
        <f t="shared" si="1"/>
        <v>360262.92</v>
      </c>
    </row>
    <row r="13" spans="1:17" ht="12.75">
      <c r="A13" s="46" t="s">
        <v>11</v>
      </c>
      <c r="B13" s="23">
        <v>14207333</v>
      </c>
      <c r="C13" s="6">
        <v>142073.33</v>
      </c>
      <c r="D13" s="23">
        <v>3275319</v>
      </c>
      <c r="E13" s="6">
        <v>32753.19</v>
      </c>
      <c r="F13" s="23">
        <v>2717145</v>
      </c>
      <c r="G13" s="6">
        <v>27171.45</v>
      </c>
      <c r="H13" s="23">
        <v>1800180</v>
      </c>
      <c r="I13" s="6">
        <v>18001.8</v>
      </c>
      <c r="J13" s="23">
        <v>4336347</v>
      </c>
      <c r="K13" s="6">
        <v>43363.47</v>
      </c>
      <c r="L13" s="23">
        <v>1468040</v>
      </c>
      <c r="M13" s="67">
        <v>14680.4</v>
      </c>
      <c r="N13" s="23">
        <v>0</v>
      </c>
      <c r="O13" s="73">
        <v>0</v>
      </c>
      <c r="P13" s="74">
        <f t="shared" si="0"/>
        <v>27804364</v>
      </c>
      <c r="Q13" s="24">
        <f t="shared" si="1"/>
        <v>278043.64</v>
      </c>
    </row>
    <row r="14" spans="1:17" ht="12.75">
      <c r="A14" s="46" t="s">
        <v>12</v>
      </c>
      <c r="B14" s="23">
        <v>18317233</v>
      </c>
      <c r="C14" s="6">
        <v>183172.33</v>
      </c>
      <c r="D14" s="23">
        <v>3636554</v>
      </c>
      <c r="E14" s="6">
        <v>36365.54</v>
      </c>
      <c r="F14" s="23">
        <v>2478189</v>
      </c>
      <c r="G14" s="6">
        <v>24781.89</v>
      </c>
      <c r="H14" s="23">
        <v>3765440</v>
      </c>
      <c r="I14" s="6">
        <f>20257.42+17396.98</f>
        <v>37654.399999999994</v>
      </c>
      <c r="J14" s="23">
        <v>4042340</v>
      </c>
      <c r="K14" s="6">
        <v>40423.4</v>
      </c>
      <c r="L14" s="23">
        <v>1497370</v>
      </c>
      <c r="M14" s="67">
        <v>14973.7</v>
      </c>
      <c r="N14" s="23">
        <v>0</v>
      </c>
      <c r="O14" s="73">
        <v>0</v>
      </c>
      <c r="P14" s="74">
        <f t="shared" si="0"/>
        <v>33737126</v>
      </c>
      <c r="Q14" s="24">
        <f t="shared" si="1"/>
        <v>337371.26000000007</v>
      </c>
    </row>
    <row r="15" spans="1:17" ht="12.75">
      <c r="A15" s="46" t="s">
        <v>13</v>
      </c>
      <c r="B15" s="23">
        <v>14883835</v>
      </c>
      <c r="C15" s="6">
        <v>148838.35</v>
      </c>
      <c r="D15" s="23">
        <v>3593282</v>
      </c>
      <c r="E15" s="6">
        <v>35932.82</v>
      </c>
      <c r="F15" s="23">
        <v>2244006</v>
      </c>
      <c r="G15" s="6">
        <v>22440.06</v>
      </c>
      <c r="H15" s="23">
        <v>1760726</v>
      </c>
      <c r="I15" s="6">
        <v>17607.26</v>
      </c>
      <c r="J15" s="23">
        <v>3748724</v>
      </c>
      <c r="K15" s="6">
        <v>37487.24</v>
      </c>
      <c r="L15" s="23">
        <v>1362650</v>
      </c>
      <c r="M15" s="67">
        <v>13626.5</v>
      </c>
      <c r="N15" s="23">
        <v>0</v>
      </c>
      <c r="O15" s="73">
        <v>0</v>
      </c>
      <c r="P15" s="74">
        <f t="shared" si="0"/>
        <v>27593223</v>
      </c>
      <c r="Q15" s="24">
        <f t="shared" si="1"/>
        <v>275932.23000000004</v>
      </c>
    </row>
    <row r="16" spans="1:17" ht="12.75">
      <c r="A16" s="46" t="s">
        <v>14</v>
      </c>
      <c r="B16" s="23">
        <v>16358486</v>
      </c>
      <c r="C16" s="6">
        <v>163584.86</v>
      </c>
      <c r="D16" s="23">
        <v>3738573</v>
      </c>
      <c r="E16" s="6">
        <v>37385.73</v>
      </c>
      <c r="F16" s="23">
        <v>2421270</v>
      </c>
      <c r="G16" s="6">
        <v>24212.7</v>
      </c>
      <c r="H16" s="23">
        <v>0</v>
      </c>
      <c r="I16" s="6">
        <v>0</v>
      </c>
      <c r="J16" s="23">
        <v>4529837</v>
      </c>
      <c r="K16" s="6">
        <v>45298.37</v>
      </c>
      <c r="L16" s="23">
        <v>1351308</v>
      </c>
      <c r="M16" s="67">
        <v>13513.08</v>
      </c>
      <c r="N16" s="23">
        <v>0</v>
      </c>
      <c r="O16" s="73">
        <v>0</v>
      </c>
      <c r="P16" s="74">
        <f t="shared" si="0"/>
        <v>28399474</v>
      </c>
      <c r="Q16" s="24">
        <f t="shared" si="1"/>
        <v>283994.74000000005</v>
      </c>
    </row>
    <row r="17" spans="1:17" ht="12.75">
      <c r="A17" s="46" t="s">
        <v>1</v>
      </c>
      <c r="B17" s="23">
        <v>20374443</v>
      </c>
      <c r="C17" s="6">
        <v>203744.43</v>
      </c>
      <c r="D17" s="23">
        <v>4284417</v>
      </c>
      <c r="E17" s="6">
        <v>42844.17</v>
      </c>
      <c r="F17" s="23">
        <v>2466597</v>
      </c>
      <c r="G17" s="6">
        <v>24665.97</v>
      </c>
      <c r="H17" s="23">
        <v>3859445</v>
      </c>
      <c r="I17" s="6">
        <f>20047.25+18547.2</f>
        <v>38594.45</v>
      </c>
      <c r="J17" s="23">
        <v>7498724</v>
      </c>
      <c r="K17" s="6">
        <v>74987.24</v>
      </c>
      <c r="L17" s="23">
        <v>2133671</v>
      </c>
      <c r="M17" s="67">
        <v>21336.71</v>
      </c>
      <c r="N17" s="23">
        <v>0</v>
      </c>
      <c r="O17" s="73">
        <v>0</v>
      </c>
      <c r="P17" s="74">
        <f t="shared" si="0"/>
        <v>40617297</v>
      </c>
      <c r="Q17" s="24">
        <f t="shared" si="1"/>
        <v>406172.97</v>
      </c>
    </row>
    <row r="18" spans="1:17" ht="12.75">
      <c r="A18" s="46" t="s">
        <v>2</v>
      </c>
      <c r="B18" s="23">
        <v>19550756</v>
      </c>
      <c r="C18" s="6">
        <v>195507.56</v>
      </c>
      <c r="D18" s="23">
        <v>3851640</v>
      </c>
      <c r="E18" s="6">
        <v>38516.4</v>
      </c>
      <c r="F18" s="23">
        <v>2438629</v>
      </c>
      <c r="G18" s="6">
        <v>24386.29</v>
      </c>
      <c r="H18" s="23">
        <v>1961755</v>
      </c>
      <c r="I18" s="6">
        <v>19617.55</v>
      </c>
      <c r="J18" s="23">
        <v>4769136</v>
      </c>
      <c r="K18" s="6">
        <v>47691.36</v>
      </c>
      <c r="L18" s="23">
        <v>1847623</v>
      </c>
      <c r="M18" s="67">
        <v>18476.23</v>
      </c>
      <c r="N18" s="23">
        <v>0</v>
      </c>
      <c r="O18" s="73">
        <v>0</v>
      </c>
      <c r="P18" s="74">
        <f t="shared" si="0"/>
        <v>34419539</v>
      </c>
      <c r="Q18" s="24">
        <f t="shared" si="1"/>
        <v>344195.38999999996</v>
      </c>
    </row>
    <row r="19" spans="1:17" ht="12.75">
      <c r="A19" s="46" t="s">
        <v>3</v>
      </c>
      <c r="B19" s="23">
        <v>18661825</v>
      </c>
      <c r="C19" s="6">
        <v>186618.25</v>
      </c>
      <c r="D19" s="23">
        <v>3832198</v>
      </c>
      <c r="E19" s="6">
        <v>38321.98</v>
      </c>
      <c r="F19" s="23">
        <v>2151692</v>
      </c>
      <c r="G19" s="6">
        <v>21516.92</v>
      </c>
      <c r="H19" s="23">
        <v>1879345</v>
      </c>
      <c r="I19" s="6">
        <v>18793.45</v>
      </c>
      <c r="J19" s="23">
        <v>3755598</v>
      </c>
      <c r="K19" s="6">
        <v>37555.98</v>
      </c>
      <c r="L19" s="23">
        <v>1497910</v>
      </c>
      <c r="M19" s="67">
        <v>14879.1</v>
      </c>
      <c r="N19" s="23">
        <v>0</v>
      </c>
      <c r="O19" s="73">
        <v>0</v>
      </c>
      <c r="P19" s="74">
        <f t="shared" si="0"/>
        <v>31778568</v>
      </c>
      <c r="Q19" s="24">
        <f t="shared" si="1"/>
        <v>317685.68</v>
      </c>
    </row>
    <row r="20" spans="1:17" ht="24">
      <c r="A20" s="46" t="s">
        <v>4</v>
      </c>
      <c r="B20" s="23">
        <v>13122765</v>
      </c>
      <c r="C20" s="6">
        <v>131227.65</v>
      </c>
      <c r="D20" s="23">
        <v>3845268</v>
      </c>
      <c r="E20" s="6">
        <v>38452.68</v>
      </c>
      <c r="F20" s="23">
        <v>2094591</v>
      </c>
      <c r="G20" s="6">
        <v>20945.91</v>
      </c>
      <c r="H20" s="23">
        <v>1903997</v>
      </c>
      <c r="I20" s="6">
        <v>19039.97</v>
      </c>
      <c r="J20" s="23">
        <v>3532663</v>
      </c>
      <c r="K20" s="6">
        <v>35326.63</v>
      </c>
      <c r="L20" s="23">
        <v>1474679</v>
      </c>
      <c r="M20" s="67">
        <v>14746.79</v>
      </c>
      <c r="N20" s="23">
        <v>0</v>
      </c>
      <c r="O20" s="73">
        <v>0</v>
      </c>
      <c r="P20" s="74">
        <f t="shared" si="0"/>
        <v>25973963</v>
      </c>
      <c r="Q20" s="24">
        <f t="shared" si="1"/>
        <v>259739.63</v>
      </c>
    </row>
    <row r="21" spans="1:17" ht="12.75">
      <c r="A21" s="46" t="s">
        <v>5</v>
      </c>
      <c r="B21" s="23">
        <v>15641470</v>
      </c>
      <c r="C21" s="6">
        <v>156414.7</v>
      </c>
      <c r="D21" s="23">
        <v>3615124</v>
      </c>
      <c r="E21" s="6">
        <v>36151.24</v>
      </c>
      <c r="F21" s="23">
        <v>2155685</v>
      </c>
      <c r="G21" s="6">
        <v>21556.85</v>
      </c>
      <c r="H21" s="23">
        <v>1860144</v>
      </c>
      <c r="I21" s="6">
        <v>18601.44</v>
      </c>
      <c r="J21" s="23">
        <v>3906089</v>
      </c>
      <c r="K21" s="67">
        <v>39060.89</v>
      </c>
      <c r="L21" s="23">
        <v>1361760</v>
      </c>
      <c r="M21" s="71">
        <v>13617.6</v>
      </c>
      <c r="N21" s="23">
        <v>269</v>
      </c>
      <c r="O21" s="6">
        <v>2.69</v>
      </c>
      <c r="P21" s="74">
        <f t="shared" si="0"/>
        <v>28540541</v>
      </c>
      <c r="Q21" s="24">
        <f t="shared" si="1"/>
        <v>285405.41</v>
      </c>
    </row>
    <row r="22" spans="1:17" ht="13.5" thickBot="1">
      <c r="A22" s="47" t="s">
        <v>30</v>
      </c>
      <c r="B22" s="25">
        <f aca="true" t="shared" si="2" ref="B22:Q22">SUM(B10:B21)</f>
        <v>202658626</v>
      </c>
      <c r="C22" s="26">
        <f t="shared" si="2"/>
        <v>2026586.2599999998</v>
      </c>
      <c r="D22" s="25">
        <f t="shared" si="2"/>
        <v>44313756</v>
      </c>
      <c r="E22" s="26">
        <f t="shared" si="2"/>
        <v>443137.56</v>
      </c>
      <c r="F22" s="25">
        <f t="shared" si="2"/>
        <v>28495499</v>
      </c>
      <c r="G22" s="27">
        <f t="shared" si="2"/>
        <v>284954.99</v>
      </c>
      <c r="H22" s="25">
        <f t="shared" si="2"/>
        <v>24651651</v>
      </c>
      <c r="I22" s="27">
        <f t="shared" si="2"/>
        <v>246516.50999999998</v>
      </c>
      <c r="J22" s="25">
        <f t="shared" si="2"/>
        <v>58276582</v>
      </c>
      <c r="K22" s="68">
        <f t="shared" si="2"/>
        <v>582765.82</v>
      </c>
      <c r="L22" s="25">
        <f t="shared" si="2"/>
        <v>17732145</v>
      </c>
      <c r="M22" s="68">
        <f t="shared" si="2"/>
        <v>177221.45000000004</v>
      </c>
      <c r="N22" s="25">
        <f t="shared" si="2"/>
        <v>269</v>
      </c>
      <c r="O22" s="27">
        <f t="shared" si="2"/>
        <v>2.69</v>
      </c>
      <c r="P22" s="33">
        <f t="shared" si="2"/>
        <v>376128528</v>
      </c>
      <c r="Q22" s="27">
        <f t="shared" si="2"/>
        <v>3761185.2800000003</v>
      </c>
    </row>
    <row r="26" spans="1:17" ht="12.75">
      <c r="A26" s="88" t="s">
        <v>40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ht="12.75">
      <c r="A28" s="17"/>
    </row>
  </sheetData>
  <sheetProtection/>
  <mergeCells count="13">
    <mergeCell ref="A26:Q26"/>
    <mergeCell ref="B8:C8"/>
    <mergeCell ref="D8:E8"/>
    <mergeCell ref="F8:G8"/>
    <mergeCell ref="H8:I8"/>
    <mergeCell ref="A5:Q5"/>
    <mergeCell ref="L8:M8"/>
    <mergeCell ref="N8:O8"/>
    <mergeCell ref="A2:Q2"/>
    <mergeCell ref="A3:Q3"/>
    <mergeCell ref="A4:Q4"/>
    <mergeCell ref="J8:K8"/>
    <mergeCell ref="P8:Q8"/>
  </mergeCells>
  <printOptions horizontalCentered="1"/>
  <pageMargins left="0.1968503937007874" right="0.2362204724409449" top="0.984251968503937" bottom="0.984251968503937" header="0" footer="0.39"/>
  <pageSetup horizontalDpi="600" verticalDpi="600" orientation="landscape" paperSize="9" scale="72" r:id="rId3"/>
  <headerFooter alignWithMargins="0">
    <oddFooter>&amp;L&amp;12Fuente: Fondo de Compensación del SOAT y del CAT&amp;R&amp;12&amp;P/&amp;N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13.57421875" style="0" customWidth="1"/>
    <col min="2" max="2" width="12.57421875" style="0" bestFit="1" customWidth="1"/>
    <col min="3" max="3" width="11.7109375" style="0" bestFit="1" customWidth="1"/>
    <col min="4" max="4" width="14.8515625" style="0" customWidth="1"/>
    <col min="5" max="5" width="13.28125" style="0" customWidth="1"/>
    <col min="6" max="6" width="11.8515625" style="0" bestFit="1" customWidth="1"/>
    <col min="7" max="11" width="11.7109375" style="0" bestFit="1" customWidth="1"/>
  </cols>
  <sheetData>
    <row r="2" spans="1:15" ht="18.75" thickBo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.75" thickBot="1">
      <c r="A3" s="77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18.75" thickBot="1">
      <c r="A4" s="77" t="str">
        <f>Hoja1!A3</f>
        <v>AL 31 DE DICIEMBRE DE 2015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ht="13.5" thickBot="1"/>
    <row r="6" spans="1:15" ht="26.25" thickBot="1">
      <c r="A6" s="20" t="s">
        <v>17</v>
      </c>
      <c r="B6" s="95" t="s">
        <v>23</v>
      </c>
      <c r="C6" s="96"/>
      <c r="D6" s="95" t="s">
        <v>24</v>
      </c>
      <c r="E6" s="96"/>
      <c r="F6" s="97" t="s">
        <v>6</v>
      </c>
      <c r="G6" s="93"/>
      <c r="H6" s="95" t="s">
        <v>25</v>
      </c>
      <c r="I6" s="96"/>
      <c r="J6" s="92" t="s">
        <v>26</v>
      </c>
      <c r="K6" s="93"/>
      <c r="L6" s="92" t="s">
        <v>56</v>
      </c>
      <c r="M6" s="93"/>
      <c r="N6" s="95" t="s">
        <v>45</v>
      </c>
      <c r="O6" s="96"/>
    </row>
    <row r="7" spans="1:15" ht="13.5" thickBot="1">
      <c r="A7" s="44"/>
      <c r="B7" s="62" t="s">
        <v>36</v>
      </c>
      <c r="C7" s="61" t="s">
        <v>37</v>
      </c>
      <c r="D7" s="62" t="s">
        <v>36</v>
      </c>
      <c r="E7" s="61" t="s">
        <v>37</v>
      </c>
      <c r="F7" s="62" t="s">
        <v>36</v>
      </c>
      <c r="G7" s="61" t="s">
        <v>37</v>
      </c>
      <c r="H7" s="62" t="s">
        <v>36</v>
      </c>
      <c r="I7" s="61" t="s">
        <v>37</v>
      </c>
      <c r="J7" s="62" t="s">
        <v>36</v>
      </c>
      <c r="K7" s="61" t="s">
        <v>37</v>
      </c>
      <c r="L7" s="62" t="s">
        <v>36</v>
      </c>
      <c r="M7" s="61" t="s">
        <v>37</v>
      </c>
      <c r="N7" s="62" t="s">
        <v>36</v>
      </c>
      <c r="O7" s="61" t="s">
        <v>37</v>
      </c>
    </row>
    <row r="8" spans="1:15" ht="13.5">
      <c r="A8" s="46" t="s">
        <v>8</v>
      </c>
      <c r="B8" s="63">
        <v>19258.95</v>
      </c>
      <c r="C8" s="51">
        <f>B8</f>
        <v>19258.95</v>
      </c>
      <c r="D8" s="18">
        <v>4113.28</v>
      </c>
      <c r="E8" s="51">
        <f>D8</f>
        <v>4113.28</v>
      </c>
      <c r="F8" s="18">
        <v>2985.82</v>
      </c>
      <c r="G8" s="51">
        <f>F8</f>
        <v>2985.82</v>
      </c>
      <c r="H8" s="18">
        <v>2296.28</v>
      </c>
      <c r="I8" s="51">
        <f>H8</f>
        <v>2296.28</v>
      </c>
      <c r="J8" s="18">
        <v>7254.26</v>
      </c>
      <c r="K8" s="51">
        <f>J8</f>
        <v>7254.26</v>
      </c>
      <c r="L8" s="18">
        <v>1669.53</v>
      </c>
      <c r="M8" s="51">
        <f>L8</f>
        <v>1669.53</v>
      </c>
      <c r="N8" s="59">
        <v>1.07</v>
      </c>
      <c r="O8" s="57">
        <f>N8</f>
        <v>1.07</v>
      </c>
    </row>
    <row r="9" spans="1:15" ht="13.5">
      <c r="A9" s="46" t="s">
        <v>9</v>
      </c>
      <c r="B9" s="63">
        <v>36205.08</v>
      </c>
      <c r="C9" s="14">
        <f aca="true" t="shared" si="0" ref="C9:C17">B9-B8</f>
        <v>16946.13</v>
      </c>
      <c r="D9" s="18">
        <v>7058.37</v>
      </c>
      <c r="E9" s="14">
        <f aca="true" t="shared" si="1" ref="E9:E17">D9-D8</f>
        <v>2945.09</v>
      </c>
      <c r="F9" s="18">
        <v>5567.49</v>
      </c>
      <c r="G9" s="14">
        <f aca="true" t="shared" si="2" ref="G9:G17">F9-F8</f>
        <v>2581.6699999999996</v>
      </c>
      <c r="H9" s="60">
        <v>4096.46</v>
      </c>
      <c r="I9" s="14">
        <f aca="true" t="shared" si="3" ref="I9:I17">H9-H8</f>
        <v>1800.1799999999998</v>
      </c>
      <c r="J9" s="18">
        <v>12651.38</v>
      </c>
      <c r="K9" s="14">
        <f aca="true" t="shared" si="4" ref="K9:K17">J9-J8</f>
        <v>5397.119999999999</v>
      </c>
      <c r="L9" s="18">
        <v>2563.34</v>
      </c>
      <c r="M9" s="14">
        <f aca="true" t="shared" si="5" ref="M9:M17">L9-L8</f>
        <v>893.8100000000002</v>
      </c>
      <c r="N9" s="59">
        <v>1.07</v>
      </c>
      <c r="O9" s="58">
        <f aca="true" t="shared" si="6" ref="O9:O15">N9-N8</f>
        <v>0</v>
      </c>
    </row>
    <row r="10" spans="1:15" ht="13.5">
      <c r="A10" s="46" t="s">
        <v>10</v>
      </c>
      <c r="B10" s="63">
        <v>50409.04</v>
      </c>
      <c r="C10" s="14">
        <f t="shared" si="0"/>
        <v>14203.96</v>
      </c>
      <c r="D10" s="18">
        <v>10232.77</v>
      </c>
      <c r="E10" s="14">
        <f t="shared" si="1"/>
        <v>3174.4000000000005</v>
      </c>
      <c r="F10" s="18">
        <v>8284.64</v>
      </c>
      <c r="G10" s="14">
        <f t="shared" si="2"/>
        <v>2717.1499999999996</v>
      </c>
      <c r="H10" s="18">
        <v>6122.2</v>
      </c>
      <c r="I10" s="14">
        <f t="shared" si="3"/>
        <v>2025.7399999999998</v>
      </c>
      <c r="J10" s="18">
        <v>16987.91</v>
      </c>
      <c r="K10" s="14">
        <f t="shared" si="4"/>
        <v>4336.530000000001</v>
      </c>
      <c r="L10" s="18">
        <v>4272.98</v>
      </c>
      <c r="M10" s="14">
        <f t="shared" si="5"/>
        <v>1709.6399999999994</v>
      </c>
      <c r="N10" s="59">
        <v>1.07</v>
      </c>
      <c r="O10" s="58">
        <f t="shared" si="6"/>
        <v>0</v>
      </c>
    </row>
    <row r="11" spans="1:15" ht="13.5">
      <c r="A11" s="46" t="s">
        <v>11</v>
      </c>
      <c r="B11" s="60">
        <v>68711.35</v>
      </c>
      <c r="C11" s="14">
        <f t="shared" si="0"/>
        <v>18302.310000000005</v>
      </c>
      <c r="D11" s="18">
        <v>13869.33</v>
      </c>
      <c r="E11" s="14">
        <f t="shared" si="1"/>
        <v>3636.5599999999995</v>
      </c>
      <c r="F11" s="60">
        <v>10758.63</v>
      </c>
      <c r="G11" s="14">
        <f t="shared" si="2"/>
        <v>2473.99</v>
      </c>
      <c r="H11" s="60">
        <v>7861.9</v>
      </c>
      <c r="I11" s="14">
        <f t="shared" si="3"/>
        <v>1739.6999999999998</v>
      </c>
      <c r="J11" s="60">
        <v>21030.4</v>
      </c>
      <c r="K11" s="14">
        <f t="shared" si="4"/>
        <v>4042.4900000000016</v>
      </c>
      <c r="L11" s="60">
        <v>5702.38</v>
      </c>
      <c r="M11" s="14">
        <f t="shared" si="5"/>
        <v>1429.4000000000005</v>
      </c>
      <c r="N11" s="59">
        <v>1</v>
      </c>
      <c r="O11" s="58">
        <f t="shared" si="6"/>
        <v>-0.07000000000000006</v>
      </c>
    </row>
    <row r="12" spans="1:15" ht="13.5">
      <c r="A12" s="46" t="s">
        <v>12</v>
      </c>
      <c r="B12" s="63">
        <v>83602.19</v>
      </c>
      <c r="C12" s="14">
        <f t="shared" si="0"/>
        <v>14890.839999999997</v>
      </c>
      <c r="D12" s="18">
        <v>17462.61</v>
      </c>
      <c r="E12" s="14">
        <f t="shared" si="1"/>
        <v>3593.2800000000007</v>
      </c>
      <c r="F12" s="18">
        <v>13002.63</v>
      </c>
      <c r="G12" s="14">
        <f t="shared" si="2"/>
        <v>2244</v>
      </c>
      <c r="H12" s="18">
        <v>9622.62</v>
      </c>
      <c r="I12" s="14">
        <f t="shared" si="3"/>
        <v>1760.7200000000012</v>
      </c>
      <c r="J12" s="18">
        <v>24779.12</v>
      </c>
      <c r="K12" s="14">
        <f t="shared" si="4"/>
        <v>3748.7199999999975</v>
      </c>
      <c r="L12" s="18">
        <v>7201.84</v>
      </c>
      <c r="M12" s="14">
        <f t="shared" si="5"/>
        <v>1499.46</v>
      </c>
      <c r="N12" s="59">
        <v>1</v>
      </c>
      <c r="O12" s="58">
        <f t="shared" si="6"/>
        <v>0</v>
      </c>
    </row>
    <row r="13" spans="1:15" ht="13.5">
      <c r="A13" s="46" t="s">
        <v>13</v>
      </c>
      <c r="B13" s="63">
        <v>99959.85</v>
      </c>
      <c r="C13" s="14">
        <f t="shared" si="0"/>
        <v>16357.660000000003</v>
      </c>
      <c r="D13" s="18">
        <v>21201.18</v>
      </c>
      <c r="E13" s="14">
        <f t="shared" si="1"/>
        <v>3738.5699999999997</v>
      </c>
      <c r="F13" s="60">
        <v>15423.9</v>
      </c>
      <c r="G13" s="14">
        <f t="shared" si="2"/>
        <v>2421.2700000000004</v>
      </c>
      <c r="H13" s="18">
        <v>11477.34</v>
      </c>
      <c r="I13" s="14">
        <f t="shared" si="3"/>
        <v>1854.7199999999993</v>
      </c>
      <c r="J13" s="60">
        <v>29308.96</v>
      </c>
      <c r="K13" s="14">
        <f t="shared" si="4"/>
        <v>4529.84</v>
      </c>
      <c r="L13" s="60">
        <v>8572.79</v>
      </c>
      <c r="M13" s="14">
        <f t="shared" si="5"/>
        <v>1370.9500000000007</v>
      </c>
      <c r="N13" s="59">
        <v>1.07</v>
      </c>
      <c r="O13" s="58">
        <f t="shared" si="6"/>
        <v>0.07000000000000006</v>
      </c>
    </row>
    <row r="14" spans="1:15" ht="13.5">
      <c r="A14" s="46" t="s">
        <v>14</v>
      </c>
      <c r="B14" s="63">
        <v>120194.78</v>
      </c>
      <c r="C14" s="14">
        <f t="shared" si="0"/>
        <v>20234.929999999993</v>
      </c>
      <c r="D14" s="18">
        <v>25485.6</v>
      </c>
      <c r="E14" s="14">
        <f t="shared" si="1"/>
        <v>4284.419999999998</v>
      </c>
      <c r="F14" s="18">
        <v>17890.5</v>
      </c>
      <c r="G14" s="14">
        <f t="shared" si="2"/>
        <v>2466.6000000000004</v>
      </c>
      <c r="H14" s="18">
        <v>13461.26</v>
      </c>
      <c r="I14" s="14">
        <f t="shared" si="3"/>
        <v>1983.92</v>
      </c>
      <c r="J14" s="18">
        <v>36807.87</v>
      </c>
      <c r="K14" s="14">
        <f t="shared" si="4"/>
        <v>7498.9100000000035</v>
      </c>
      <c r="L14" s="18">
        <v>10568.38</v>
      </c>
      <c r="M14" s="14">
        <f t="shared" si="5"/>
        <v>1995.5899999999983</v>
      </c>
      <c r="N14" s="59">
        <v>1.07</v>
      </c>
      <c r="O14" s="58">
        <f t="shared" si="6"/>
        <v>0</v>
      </c>
    </row>
    <row r="15" spans="1:15" ht="13.5">
      <c r="A15" s="46" t="s">
        <v>1</v>
      </c>
      <c r="B15" s="63">
        <v>139714.08</v>
      </c>
      <c r="C15" s="14">
        <f t="shared" si="0"/>
        <v>19519.29999999999</v>
      </c>
      <c r="D15" s="18">
        <v>29337.24</v>
      </c>
      <c r="E15" s="14">
        <f t="shared" si="1"/>
        <v>3851.640000000003</v>
      </c>
      <c r="F15" s="18">
        <v>20329.13</v>
      </c>
      <c r="G15" s="14">
        <f t="shared" si="2"/>
        <v>2438.630000000001</v>
      </c>
      <c r="H15" s="18">
        <v>15339.61</v>
      </c>
      <c r="I15" s="14">
        <f t="shared" si="3"/>
        <v>1878.3500000000004</v>
      </c>
      <c r="J15" s="18">
        <v>41577.36</v>
      </c>
      <c r="K15" s="14">
        <f t="shared" si="4"/>
        <v>4769.489999999998</v>
      </c>
      <c r="L15" s="18">
        <v>12403.6</v>
      </c>
      <c r="M15" s="14">
        <f t="shared" si="5"/>
        <v>1835.2200000000012</v>
      </c>
      <c r="N15" s="59">
        <v>1.07</v>
      </c>
      <c r="O15" s="58">
        <f t="shared" si="6"/>
        <v>0</v>
      </c>
    </row>
    <row r="16" spans="1:15" ht="13.5">
      <c r="A16" s="46" t="s">
        <v>2</v>
      </c>
      <c r="B16" s="60">
        <v>158337.38</v>
      </c>
      <c r="C16" s="14">
        <f t="shared" si="0"/>
        <v>18623.300000000017</v>
      </c>
      <c r="D16" s="60">
        <v>33169.44</v>
      </c>
      <c r="E16" s="14">
        <f t="shared" si="1"/>
        <v>3832.2000000000007</v>
      </c>
      <c r="F16" s="18">
        <v>22480.82</v>
      </c>
      <c r="G16" s="14">
        <f t="shared" si="2"/>
        <v>2151.6899999999987</v>
      </c>
      <c r="H16" s="18">
        <v>17054.8</v>
      </c>
      <c r="I16" s="14">
        <f t="shared" si="3"/>
        <v>1715.1899999999987</v>
      </c>
      <c r="J16" s="60">
        <v>45332.95</v>
      </c>
      <c r="K16" s="14">
        <f t="shared" si="4"/>
        <v>3755.5899999999965</v>
      </c>
      <c r="L16" s="60">
        <v>13917.16</v>
      </c>
      <c r="M16" s="14">
        <f t="shared" si="5"/>
        <v>1513.5599999999995</v>
      </c>
      <c r="N16" s="59">
        <v>1.07</v>
      </c>
      <c r="O16" s="58">
        <f>N16-N15</f>
        <v>0</v>
      </c>
    </row>
    <row r="17" spans="1:15" ht="13.5">
      <c r="A17" s="46" t="s">
        <v>3</v>
      </c>
      <c r="B17" s="63">
        <v>171434.41</v>
      </c>
      <c r="C17" s="14">
        <f t="shared" si="0"/>
        <v>13097.029999999999</v>
      </c>
      <c r="D17" s="18">
        <v>37014.71</v>
      </c>
      <c r="E17" s="14">
        <f t="shared" si="1"/>
        <v>3845.269999999997</v>
      </c>
      <c r="F17" s="18">
        <v>25049.26</v>
      </c>
      <c r="G17" s="14">
        <f t="shared" si="2"/>
        <v>2568.4399999999987</v>
      </c>
      <c r="H17" s="18">
        <v>18609.55</v>
      </c>
      <c r="I17" s="14">
        <f t="shared" si="3"/>
        <v>1554.75</v>
      </c>
      <c r="J17" s="18">
        <v>48865.8</v>
      </c>
      <c r="K17" s="14">
        <f t="shared" si="4"/>
        <v>3532.850000000006</v>
      </c>
      <c r="L17" s="18">
        <v>15393.92</v>
      </c>
      <c r="M17" s="14">
        <f t="shared" si="5"/>
        <v>1476.7600000000002</v>
      </c>
      <c r="N17" s="59">
        <v>1.07</v>
      </c>
      <c r="O17" s="58">
        <f>N17-N16</f>
        <v>0</v>
      </c>
    </row>
    <row r="18" spans="1:15" ht="13.5">
      <c r="A18" s="46" t="s">
        <v>4</v>
      </c>
      <c r="B18" s="63"/>
      <c r="C18" s="14"/>
      <c r="D18" s="18"/>
      <c r="E18" s="14"/>
      <c r="F18" s="18"/>
      <c r="G18" s="14"/>
      <c r="H18" s="18"/>
      <c r="I18" s="14"/>
      <c r="J18" s="18"/>
      <c r="K18" s="70"/>
      <c r="L18" s="18"/>
      <c r="M18" s="14"/>
      <c r="N18" s="18"/>
      <c r="O18" s="14"/>
    </row>
    <row r="19" spans="1:15" ht="14.25" thickBot="1">
      <c r="A19" s="65" t="s">
        <v>5</v>
      </c>
      <c r="B19" s="64"/>
      <c r="C19" s="48"/>
      <c r="D19" s="52"/>
      <c r="E19" s="48"/>
      <c r="F19" s="52"/>
      <c r="G19" s="48"/>
      <c r="H19" s="52"/>
      <c r="I19" s="48"/>
      <c r="J19" s="52"/>
      <c r="K19" s="69"/>
      <c r="L19" s="52"/>
      <c r="M19" s="48"/>
      <c r="N19" s="52"/>
      <c r="O19" s="48"/>
    </row>
    <row r="22" spans="1:11" ht="12.75">
      <c r="A22" s="99" t="s">
        <v>59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12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8" spans="3:5" ht="12.75">
      <c r="C28" s="53" t="s">
        <v>48</v>
      </c>
      <c r="D28" s="94" t="s">
        <v>47</v>
      </c>
      <c r="E28" s="94" t="s">
        <v>49</v>
      </c>
    </row>
    <row r="29" spans="3:5" ht="12.75">
      <c r="C29" s="54" t="s">
        <v>51</v>
      </c>
      <c r="D29" s="94"/>
      <c r="E29" s="94"/>
    </row>
    <row r="30" spans="3:5" ht="12.75">
      <c r="C30" s="54" t="s">
        <v>50</v>
      </c>
      <c r="D30" s="53"/>
      <c r="E30" s="53"/>
    </row>
    <row r="31" spans="3:5" ht="12.75">
      <c r="C31" s="55">
        <v>164900</v>
      </c>
      <c r="D31" s="55">
        <v>166577.95</v>
      </c>
      <c r="E31" s="55" t="e">
        <f>#REF!-D31</f>
        <v>#REF!</v>
      </c>
    </row>
    <row r="32" spans="3:5" ht="12.75">
      <c r="C32" s="55"/>
      <c r="D32" s="55"/>
      <c r="E32" s="55"/>
    </row>
    <row r="33" spans="3:5" ht="12.75">
      <c r="C33" s="55"/>
      <c r="D33" s="55"/>
      <c r="E33" s="55"/>
    </row>
    <row r="34" spans="3:5" ht="12.75">
      <c r="C34" s="55"/>
      <c r="D34" s="55"/>
      <c r="E34" s="55"/>
    </row>
    <row r="35" spans="3:5" ht="12.75">
      <c r="C35" s="55"/>
      <c r="D35" s="55"/>
      <c r="E35" s="55"/>
    </row>
    <row r="36" spans="3:5" ht="12.75">
      <c r="C36" s="55"/>
      <c r="D36" s="55"/>
      <c r="E36" s="55"/>
    </row>
    <row r="37" spans="3:5" ht="12.75">
      <c r="C37" s="55"/>
      <c r="D37" s="55"/>
      <c r="E37" s="55"/>
    </row>
    <row r="38" spans="3:5" ht="12.75">
      <c r="C38" s="55"/>
      <c r="D38" s="55"/>
      <c r="E38" s="55"/>
    </row>
    <row r="39" spans="3:5" ht="12.75">
      <c r="C39" s="55"/>
      <c r="D39" s="55"/>
      <c r="E39" s="55"/>
    </row>
    <row r="40" spans="3:5" ht="12.75">
      <c r="C40" s="55"/>
      <c r="D40" s="55"/>
      <c r="E40" s="55"/>
    </row>
    <row r="41" spans="3:5" ht="12.75">
      <c r="C41" s="55"/>
      <c r="D41" s="55"/>
      <c r="E41" s="55"/>
    </row>
    <row r="42" spans="3:5" ht="12.75">
      <c r="C42" s="55"/>
      <c r="D42" s="55"/>
      <c r="E42" s="55"/>
    </row>
    <row r="43" spans="3:5" ht="12.75">
      <c r="C43" s="98" t="s">
        <v>42</v>
      </c>
      <c r="D43" s="98"/>
      <c r="E43" s="56" t="e">
        <f>SUM(E31:E42)</f>
        <v>#REF!</v>
      </c>
    </row>
    <row r="46" spans="3:5" ht="12.75">
      <c r="C46" s="53" t="s">
        <v>52</v>
      </c>
      <c r="D46" s="94" t="s">
        <v>47</v>
      </c>
      <c r="E46" s="94" t="s">
        <v>49</v>
      </c>
    </row>
    <row r="47" spans="3:5" ht="12.75">
      <c r="C47" s="54" t="s">
        <v>51</v>
      </c>
      <c r="D47" s="94"/>
      <c r="E47" s="94"/>
    </row>
    <row r="48" spans="3:5" ht="12.75">
      <c r="C48" s="54" t="s">
        <v>50</v>
      </c>
      <c r="D48" s="53"/>
      <c r="E48" s="53"/>
    </row>
    <row r="49" spans="3:5" ht="12.75">
      <c r="C49" s="55">
        <v>0</v>
      </c>
      <c r="D49" s="55">
        <v>166577.95</v>
      </c>
      <c r="E49" s="55" t="e">
        <f>#REF!-D49</f>
        <v>#REF!</v>
      </c>
    </row>
    <row r="50" spans="3:5" ht="12.75">
      <c r="C50" s="55"/>
      <c r="D50" s="55"/>
      <c r="E50" s="55"/>
    </row>
    <row r="51" spans="3:5" ht="12.75">
      <c r="C51" s="55"/>
      <c r="D51" s="55"/>
      <c r="E51" s="55"/>
    </row>
    <row r="52" spans="3:5" ht="12.75">
      <c r="C52" s="55"/>
      <c r="D52" s="55"/>
      <c r="E52" s="55"/>
    </row>
    <row r="53" spans="3:5" ht="12.75">
      <c r="C53" s="55"/>
      <c r="D53" s="55"/>
      <c r="E53" s="55"/>
    </row>
    <row r="54" spans="3:9" ht="12.75">
      <c r="C54" s="55"/>
      <c r="D54" s="55"/>
      <c r="E54" s="55"/>
      <c r="I54" t="s">
        <v>54</v>
      </c>
    </row>
    <row r="55" spans="3:5" ht="12.75">
      <c r="C55" s="55"/>
      <c r="D55" s="55"/>
      <c r="E55" s="55"/>
    </row>
    <row r="56" spans="3:5" ht="12.75">
      <c r="C56" s="55"/>
      <c r="D56" s="55"/>
      <c r="E56" s="55"/>
    </row>
    <row r="57" spans="3:5" ht="12.75">
      <c r="C57" s="55"/>
      <c r="D57" s="55"/>
      <c r="E57" s="55"/>
    </row>
    <row r="58" spans="3:5" ht="12.75">
      <c r="C58" s="55"/>
      <c r="D58" s="55"/>
      <c r="E58" s="55"/>
    </row>
    <row r="59" spans="3:5" ht="12.75">
      <c r="C59" s="55"/>
      <c r="D59" s="55"/>
      <c r="E59" s="55"/>
    </row>
    <row r="60" spans="3:5" ht="12.75">
      <c r="C60" s="55"/>
      <c r="D60" s="55"/>
      <c r="E60" s="55"/>
    </row>
    <row r="61" spans="3:5" ht="12.75">
      <c r="C61" s="98" t="s">
        <v>42</v>
      </c>
      <c r="D61" s="98"/>
      <c r="E61" s="56" t="e">
        <f>SUM(E49:E60)</f>
        <v>#REF!</v>
      </c>
    </row>
  </sheetData>
  <sheetProtection/>
  <mergeCells count="18">
    <mergeCell ref="J6:K6"/>
    <mergeCell ref="N6:O6"/>
    <mergeCell ref="C61:D61"/>
    <mergeCell ref="A24:K25"/>
    <mergeCell ref="A22:K23"/>
    <mergeCell ref="D28:D29"/>
    <mergeCell ref="E28:E29"/>
    <mergeCell ref="C43:D43"/>
    <mergeCell ref="A3:O3"/>
    <mergeCell ref="A4:O4"/>
    <mergeCell ref="A2:O2"/>
    <mergeCell ref="L6:M6"/>
    <mergeCell ref="D46:D47"/>
    <mergeCell ref="E46:E47"/>
    <mergeCell ref="B6:C6"/>
    <mergeCell ref="D6:E6"/>
    <mergeCell ref="F6:G6"/>
    <mergeCell ref="H6:I6"/>
  </mergeCells>
  <printOptions horizontalCentered="1"/>
  <pageMargins left="0.15748031496062992" right="0.3937007874015748" top="0.984251968503937" bottom="0.984251968503937" header="0" footer="0.45"/>
  <pageSetup horizontalDpi="600" verticalDpi="600" orientation="landscape" paperSize="9" scale="78" r:id="rId1"/>
  <headerFooter alignWithMargins="0">
    <oddFooter>&amp;L&amp;9Fuente: Fondo de Compensación del SOAT y del CAT&amp;R&amp;9&amp;P/&amp;N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GSuarez</cp:lastModifiedBy>
  <cp:lastPrinted>2015-05-14T16:48:03Z</cp:lastPrinted>
  <dcterms:created xsi:type="dcterms:W3CDTF">2004-08-27T14:51:49Z</dcterms:created>
  <dcterms:modified xsi:type="dcterms:W3CDTF">2016-01-20T15:54:33Z</dcterms:modified>
  <cp:category/>
  <cp:version/>
  <cp:contentType/>
  <cp:contentStatus/>
</cp:coreProperties>
</file>